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ie\Dropbox\IKS Regulation\SOURCE DATA\FINAL\"/>
    </mc:Choice>
  </mc:AlternateContent>
  <xr:revisionPtr revIDLastSave="0" documentId="8_{CEF65F5E-8AD5-45CE-99E5-47AD034DA891}" xr6:coauthVersionLast="47" xr6:coauthVersionMax="47" xr10:uidLastSave="{00000000-0000-0000-0000-000000000000}"/>
  <bookViews>
    <workbookView xWindow="-108" yWindow="-108" windowWidth="23256" windowHeight="12576" xr2:uid="{144089AB-03E6-4618-BD34-9C391347A95D}"/>
  </bookViews>
  <sheets>
    <sheet name="Figure 5B" sheetId="1" r:id="rId1"/>
    <sheet name="Figure 5C" sheetId="2" r:id="rId2"/>
    <sheet name="Figure 5D" sheetId="3" r:id="rId3"/>
    <sheet name="Figure 5F" sheetId="4" r:id="rId4"/>
    <sheet name="Figure 5G" sheetId="5" r:id="rId5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6" i="5"/>
  <c r="N7" i="5"/>
  <c r="N8" i="5"/>
  <c r="N9" i="5"/>
  <c r="N10" i="5"/>
  <c r="N11" i="5"/>
  <c r="N12" i="5"/>
  <c r="N14" i="5"/>
  <c r="N13" i="5"/>
  <c r="F4" i="5"/>
  <c r="F5" i="5"/>
  <c r="F6" i="5"/>
  <c r="F7" i="5"/>
  <c r="F8" i="5"/>
  <c r="F9" i="5"/>
  <c r="F10" i="5"/>
  <c r="F11" i="5"/>
  <c r="F13" i="5"/>
  <c r="F12" i="5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20" i="4"/>
  <c r="O19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9" i="4"/>
  <c r="G18" i="4"/>
  <c r="N8" i="3"/>
  <c r="O8" i="3"/>
  <c r="P8" i="3"/>
  <c r="S8" i="3"/>
  <c r="R8" i="3"/>
  <c r="N7" i="3"/>
  <c r="O7" i="3"/>
  <c r="P7" i="3"/>
  <c r="S7" i="3"/>
  <c r="R7" i="3"/>
  <c r="N6" i="3"/>
  <c r="O6" i="3"/>
  <c r="P6" i="3"/>
  <c r="S6" i="3"/>
  <c r="R6" i="3"/>
  <c r="N5" i="3"/>
  <c r="O5" i="3"/>
  <c r="P5" i="3"/>
  <c r="S5" i="3"/>
  <c r="R5" i="3"/>
  <c r="N4" i="3"/>
  <c r="O4" i="3"/>
  <c r="P4" i="3"/>
  <c r="S4" i="3"/>
  <c r="R4" i="3"/>
  <c r="N3" i="3"/>
  <c r="O3" i="3"/>
  <c r="P3" i="3"/>
  <c r="S3" i="3"/>
  <c r="R3" i="3"/>
  <c r="N8" i="2"/>
  <c r="O8" i="2"/>
  <c r="P8" i="2"/>
  <c r="S8" i="2"/>
  <c r="R8" i="2"/>
  <c r="N7" i="2"/>
  <c r="O7" i="2"/>
  <c r="P7" i="2"/>
  <c r="S7" i="2"/>
  <c r="R7" i="2"/>
  <c r="N6" i="2"/>
  <c r="O6" i="2"/>
  <c r="P6" i="2"/>
  <c r="S6" i="2"/>
  <c r="R6" i="2"/>
  <c r="N5" i="2"/>
  <c r="O5" i="2"/>
  <c r="P5" i="2"/>
  <c r="S5" i="2"/>
  <c r="R5" i="2"/>
  <c r="N4" i="2"/>
  <c r="O4" i="2"/>
  <c r="P4" i="2"/>
  <c r="S4" i="2"/>
  <c r="R4" i="2"/>
  <c r="N3" i="2"/>
  <c r="O3" i="2"/>
  <c r="P3" i="2"/>
  <c r="S3" i="2"/>
  <c r="R3" i="2"/>
  <c r="D14" i="1"/>
  <c r="E14" i="1"/>
  <c r="F14" i="1"/>
  <c r="G14" i="1"/>
  <c r="H14" i="1"/>
  <c r="D10" i="1"/>
  <c r="E10" i="1"/>
  <c r="F10" i="1"/>
  <c r="G10" i="1"/>
  <c r="H10" i="1"/>
  <c r="C14" i="1"/>
  <c r="C10" i="1"/>
  <c r="G20" i="4"/>
  <c r="F14" i="5"/>
</calcChain>
</file>

<file path=xl/sharedStrings.xml><?xml version="1.0" encoding="utf-8"?>
<sst xmlns="http://schemas.openxmlformats.org/spreadsheetml/2006/main" count="155" uniqueCount="86">
  <si>
    <t>Number of cells (CFP positive)</t>
  </si>
  <si>
    <t>Mean BTX-647</t>
  </si>
  <si>
    <t>SD</t>
  </si>
  <si>
    <t>SEM</t>
  </si>
  <si>
    <t>Mean YFP</t>
  </si>
  <si>
    <t>BBS-Q1-YFP+E1+nano-FKBP+FRB-Calpha</t>
  </si>
  <si>
    <t>plus rapamycin</t>
  </si>
  <si>
    <t>t = 0</t>
  </si>
  <si>
    <t>20 min</t>
  </si>
  <si>
    <t>Mean 647</t>
  </si>
  <si>
    <t>Time</t>
  </si>
  <si>
    <t>Expt 1</t>
  </si>
  <si>
    <t>Expt 2</t>
  </si>
  <si>
    <t>Expt 3</t>
  </si>
  <si>
    <t>Bkgd</t>
  </si>
  <si>
    <t>Norm</t>
  </si>
  <si>
    <t>mean</t>
  </si>
  <si>
    <t>sem</t>
  </si>
  <si>
    <t>Q1-YFP+E1+Nano-FKBP/Ca-FRB, without Rapamycin treatment</t>
  </si>
  <si>
    <t>Q1-YFP+E1+Nano-FKBP/Ca-FRB, Treat with 1 uM Rapamycin over 20h</t>
  </si>
  <si>
    <t>File</t>
  </si>
  <si>
    <t>Peak current (pA)</t>
  </si>
  <si>
    <t>Cm (pF)</t>
  </si>
  <si>
    <t>Current density (pA/pF)</t>
  </si>
  <si>
    <t>cell 1</t>
  </si>
  <si>
    <t>2019_11_19_0001</t>
  </si>
  <si>
    <t>2019_11_19_0012</t>
  </si>
  <si>
    <t>cell 2</t>
  </si>
  <si>
    <t>2019_11_19_0003</t>
  </si>
  <si>
    <t>2019_11_19_0013</t>
  </si>
  <si>
    <t>cell 3</t>
  </si>
  <si>
    <t>2019_11_19_0005</t>
  </si>
  <si>
    <t>2019_11_19_0014</t>
  </si>
  <si>
    <t>cell 4</t>
  </si>
  <si>
    <t>2019_11_19_0007</t>
  </si>
  <si>
    <t>2019_11_19_0016</t>
  </si>
  <si>
    <t>cell 5</t>
  </si>
  <si>
    <t>2019_11_19_0009</t>
  </si>
  <si>
    <t>2019_11_19_0020</t>
  </si>
  <si>
    <t>cell 6</t>
  </si>
  <si>
    <t>2019_11_19_0011</t>
  </si>
  <si>
    <t>2019_11_19_0021</t>
  </si>
  <si>
    <t>cell 7</t>
  </si>
  <si>
    <t>2019_11_20_0000</t>
  </si>
  <si>
    <t>2019_11_19_0023</t>
  </si>
  <si>
    <t>cell 8</t>
  </si>
  <si>
    <t>2019_11_20_0002</t>
  </si>
  <si>
    <t>2019_11_20_0013</t>
  </si>
  <si>
    <t>cell 9</t>
  </si>
  <si>
    <t>2019_11_20_0004</t>
  </si>
  <si>
    <t>2019_11_20_0015</t>
  </si>
  <si>
    <t>cell 10</t>
  </si>
  <si>
    <t>2019_11_20_0008</t>
  </si>
  <si>
    <t>2019_11_20_0017</t>
  </si>
  <si>
    <t>cell 11</t>
  </si>
  <si>
    <t>2019_11_20_0009</t>
  </si>
  <si>
    <t>2019_11_20_0019</t>
  </si>
  <si>
    <t>cell 12</t>
  </si>
  <si>
    <t>2019_11_20_0010</t>
  </si>
  <si>
    <t>2019_11_20_0021</t>
  </si>
  <si>
    <t>cell 13</t>
  </si>
  <si>
    <t>2019_11_20_0012</t>
  </si>
  <si>
    <t>2019_11_20_0022</t>
  </si>
  <si>
    <t>Average</t>
  </si>
  <si>
    <t>cell 14</t>
  </si>
  <si>
    <t>2019_11_20_0024</t>
  </si>
  <si>
    <t>P value</t>
  </si>
  <si>
    <t>KCNQ1-YFP+KCNE1,WITHOUT Rapamycin treatment</t>
  </si>
  <si>
    <t>KCNQ1-YFP+KCNE1, Treat with 1 uM Rapamycin over 20h</t>
  </si>
  <si>
    <t>2019_11_26_0000</t>
  </si>
  <si>
    <t>2019_11_26_0012</t>
  </si>
  <si>
    <t>2019_11_26_0001</t>
  </si>
  <si>
    <t>2019_11_26_0015</t>
  </si>
  <si>
    <t>2019_11_26_0003</t>
  </si>
  <si>
    <t>2019_11_26_0018</t>
  </si>
  <si>
    <t>2019_11_26_0005</t>
  </si>
  <si>
    <t>2019_11_26_0020</t>
  </si>
  <si>
    <t>2019_11_26_0006</t>
  </si>
  <si>
    <t>2019_11_26_0021</t>
  </si>
  <si>
    <t>2019_11_26_0007</t>
  </si>
  <si>
    <t>2019_11_26_0022</t>
  </si>
  <si>
    <t>2019_11_26_0008</t>
  </si>
  <si>
    <t>2019_11_26_0023</t>
  </si>
  <si>
    <t>2019_11_26_0010</t>
  </si>
  <si>
    <t>2019_11_26_0024</t>
  </si>
  <si>
    <t>2019_11_26_0026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</si>
</sst>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2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2CDD-BF4D-4CCD-AAFE-7BD5037DACD0}">
  <dimension ref="B2:K29"/>
  <sheetViews>
    <sheetView tabSelected="1" workbookViewId="0">
      <selection activeCell="B2" sqref="B2"/>
    </sheetView>
  </sheetViews>
  <sheetFormatPr defaultRowHeight="14.4" x14ac:dyDescent="0.3"/>
  <cols>
    <col min="2" max="2" width="38" customWidth="1"/>
    <col min="6" max="6" width="8.33203125" customWidth="1"/>
    <col min="10" max="10" width="26" customWidth="1"/>
  </cols>
  <sheetData>
    <row r="2" spans="2:11" ht="15" thickBot="1" x14ac:dyDescent="0.35"/>
    <row r="3" spans="2:11" ht="15" thickBot="1" x14ac:dyDescent="0.35">
      <c r="B3" s="2" t="s">
        <v>5</v>
      </c>
      <c r="F3" s="1"/>
      <c r="J3" s="1"/>
    </row>
    <row r="4" spans="2:11" x14ac:dyDescent="0.3">
      <c r="B4" s="5" t="s">
        <v>6</v>
      </c>
      <c r="C4" s="6" t="s">
        <v>7</v>
      </c>
      <c r="D4" s="6" t="s">
        <v>8</v>
      </c>
      <c r="E4" s="6">
        <v>60</v>
      </c>
      <c r="F4" s="6">
        <v>180</v>
      </c>
      <c r="G4" s="6">
        <v>360</v>
      </c>
      <c r="H4" s="6">
        <v>1200</v>
      </c>
    </row>
    <row r="5" spans="2:11" x14ac:dyDescent="0.3">
      <c r="B5" s="1"/>
      <c r="F5" s="1"/>
      <c r="J5" s="1"/>
    </row>
    <row r="6" spans="2:11" x14ac:dyDescent="0.3">
      <c r="B6" s="4" t="s">
        <v>0</v>
      </c>
      <c r="C6" s="1">
        <v>13976</v>
      </c>
      <c r="D6" s="1">
        <v>12373</v>
      </c>
      <c r="E6" s="1">
        <v>12405</v>
      </c>
      <c r="F6" s="1">
        <v>12026</v>
      </c>
      <c r="G6" s="1">
        <v>12423</v>
      </c>
      <c r="H6" s="1">
        <v>13292</v>
      </c>
      <c r="J6" s="4"/>
      <c r="K6" s="1"/>
    </row>
    <row r="7" spans="2:11" x14ac:dyDescent="0.3">
      <c r="B7" s="4"/>
      <c r="C7" s="1"/>
      <c r="D7" s="1"/>
      <c r="E7" s="1"/>
      <c r="F7" s="1"/>
      <c r="G7" s="1"/>
      <c r="H7" s="1"/>
      <c r="J7" s="4"/>
      <c r="K7" s="1"/>
    </row>
    <row r="8" spans="2:11" x14ac:dyDescent="0.3">
      <c r="B8" s="4" t="s">
        <v>1</v>
      </c>
      <c r="C8" s="1">
        <v>1038</v>
      </c>
      <c r="D8" s="1">
        <v>1143</v>
      </c>
      <c r="E8" s="1">
        <v>1051</v>
      </c>
      <c r="F8" s="1">
        <v>937</v>
      </c>
      <c r="G8" s="1">
        <v>776</v>
      </c>
      <c r="H8" s="1">
        <v>472</v>
      </c>
      <c r="J8" s="4"/>
      <c r="K8" s="1"/>
    </row>
    <row r="9" spans="2:11" x14ac:dyDescent="0.3">
      <c r="B9" s="4" t="s">
        <v>2</v>
      </c>
      <c r="C9" s="1">
        <v>1539</v>
      </c>
      <c r="D9" s="1">
        <v>1644</v>
      </c>
      <c r="E9" s="1">
        <v>1533</v>
      </c>
      <c r="F9" s="1">
        <v>1387</v>
      </c>
      <c r="G9" s="1">
        <v>1133</v>
      </c>
      <c r="H9" s="1">
        <v>849</v>
      </c>
      <c r="J9" s="4"/>
      <c r="K9" s="1"/>
    </row>
    <row r="10" spans="2:11" x14ac:dyDescent="0.3">
      <c r="B10" s="4" t="s">
        <v>3</v>
      </c>
      <c r="C10" s="3">
        <f>C9/C6^0.5</f>
        <v>13.018087126924218</v>
      </c>
      <c r="D10" s="3">
        <f t="shared" ref="D10:H10" si="0">D9/D6^0.5</f>
        <v>14.779655349037101</v>
      </c>
      <c r="E10" s="3">
        <f t="shared" si="0"/>
        <v>13.76397168574176</v>
      </c>
      <c r="F10" s="3">
        <f t="shared" si="0"/>
        <v>12.647825390606044</v>
      </c>
      <c r="G10" s="3">
        <f t="shared" si="0"/>
        <v>10.165217308075102</v>
      </c>
      <c r="H10" s="3">
        <f t="shared" si="0"/>
        <v>7.3639787048396963</v>
      </c>
      <c r="J10" s="4"/>
      <c r="K10" s="3"/>
    </row>
    <row r="11" spans="2:11" x14ac:dyDescent="0.3">
      <c r="B11" s="4"/>
      <c r="C11" s="1"/>
      <c r="D11" s="1"/>
      <c r="E11" s="1"/>
      <c r="F11" s="1"/>
      <c r="G11" s="1"/>
      <c r="H11" s="1"/>
      <c r="J11" s="4"/>
      <c r="K11" s="1"/>
    </row>
    <row r="12" spans="2:11" x14ac:dyDescent="0.3">
      <c r="B12" s="4" t="s">
        <v>4</v>
      </c>
      <c r="C12" s="1">
        <v>299</v>
      </c>
      <c r="D12" s="1">
        <v>325</v>
      </c>
      <c r="E12" s="1">
        <v>324</v>
      </c>
      <c r="F12" s="1">
        <v>338</v>
      </c>
      <c r="G12" s="1">
        <v>342</v>
      </c>
      <c r="H12" s="1">
        <v>376</v>
      </c>
      <c r="J12" s="4"/>
      <c r="K12" s="1"/>
    </row>
    <row r="13" spans="2:11" x14ac:dyDescent="0.3">
      <c r="B13" s="4" t="s">
        <v>2</v>
      </c>
      <c r="C13" s="1">
        <v>325</v>
      </c>
      <c r="D13" s="1">
        <v>327</v>
      </c>
      <c r="E13" s="1">
        <v>329</v>
      </c>
      <c r="F13" s="1">
        <v>343</v>
      </c>
      <c r="G13" s="1">
        <v>358</v>
      </c>
      <c r="H13" s="1">
        <v>385</v>
      </c>
      <c r="J13" s="4"/>
      <c r="K13" s="1"/>
    </row>
    <row r="14" spans="2:11" x14ac:dyDescent="0.3">
      <c r="B14" s="4" t="s">
        <v>3</v>
      </c>
      <c r="C14" s="3">
        <f>C13/C6^0.5</f>
        <v>2.749108717511612</v>
      </c>
      <c r="D14" s="3">
        <f t="shared" ref="D14:H14" si="1">D13/D6^0.5</f>
        <v>2.9397489654106645</v>
      </c>
      <c r="E14" s="3">
        <f t="shared" si="1"/>
        <v>2.9539117316432084</v>
      </c>
      <c r="F14" s="3">
        <f t="shared" si="1"/>
        <v>3.127760713033795</v>
      </c>
      <c r="G14" s="3">
        <f t="shared" si="1"/>
        <v>3.2119574548021945</v>
      </c>
      <c r="H14" s="3">
        <f t="shared" si="1"/>
        <v>3.3393778579072828</v>
      </c>
      <c r="J14" s="4"/>
      <c r="K14" s="3"/>
    </row>
    <row r="19" spans="2:8" x14ac:dyDescent="0.3">
      <c r="B19" s="5"/>
      <c r="C19" s="6"/>
      <c r="D19" s="6"/>
      <c r="E19" s="6"/>
      <c r="F19" s="6"/>
      <c r="G19" s="6"/>
      <c r="H19" s="6"/>
    </row>
    <row r="20" spans="2:8" x14ac:dyDescent="0.3">
      <c r="B20" s="1"/>
      <c r="F20" s="1"/>
    </row>
    <row r="21" spans="2:8" x14ac:dyDescent="0.3">
      <c r="B21" s="4"/>
      <c r="C21" s="1"/>
      <c r="D21" s="1"/>
      <c r="E21" s="1"/>
      <c r="F21" s="1"/>
      <c r="G21" s="1"/>
      <c r="H21" s="1"/>
    </row>
    <row r="22" spans="2:8" x14ac:dyDescent="0.3">
      <c r="B22" s="4"/>
      <c r="C22" s="1"/>
      <c r="D22" s="1"/>
      <c r="E22" s="1"/>
      <c r="F22" s="1"/>
      <c r="G22" s="1"/>
      <c r="H22" s="1"/>
    </row>
    <row r="23" spans="2:8" x14ac:dyDescent="0.3">
      <c r="B23" s="4"/>
      <c r="C23" s="1"/>
      <c r="D23" s="1"/>
      <c r="E23" s="1"/>
      <c r="F23" s="1"/>
      <c r="G23" s="1"/>
      <c r="H23" s="1"/>
    </row>
    <row r="24" spans="2:8" x14ac:dyDescent="0.3">
      <c r="B24" s="4"/>
      <c r="C24" s="1"/>
      <c r="D24" s="1"/>
      <c r="E24" s="1"/>
      <c r="F24" s="1"/>
      <c r="G24" s="1"/>
      <c r="H24" s="1"/>
    </row>
    <row r="25" spans="2:8" x14ac:dyDescent="0.3">
      <c r="B25" s="4"/>
      <c r="C25" s="3"/>
      <c r="D25" s="3"/>
      <c r="E25" s="3"/>
      <c r="F25" s="3"/>
      <c r="G25" s="3"/>
      <c r="H25" s="3"/>
    </row>
    <row r="26" spans="2:8" x14ac:dyDescent="0.3">
      <c r="B26" s="4"/>
      <c r="C26" s="1"/>
      <c r="D26" s="1"/>
      <c r="E26" s="1"/>
      <c r="F26" s="1"/>
      <c r="G26" s="1"/>
      <c r="H26" s="1"/>
    </row>
    <row r="27" spans="2:8" x14ac:dyDescent="0.3">
      <c r="B27" s="4"/>
      <c r="C27" s="1"/>
      <c r="D27" s="1"/>
      <c r="E27" s="1"/>
      <c r="F27" s="1"/>
      <c r="G27" s="1"/>
      <c r="H27" s="1"/>
    </row>
    <row r="28" spans="2:8" x14ac:dyDescent="0.3">
      <c r="B28" s="4"/>
      <c r="C28" s="1"/>
      <c r="D28" s="1"/>
      <c r="E28" s="1"/>
      <c r="F28" s="1"/>
      <c r="G28" s="1"/>
      <c r="H28" s="1"/>
    </row>
    <row r="29" spans="2:8" x14ac:dyDescent="0.3">
      <c r="B29" s="4"/>
      <c r="C29" s="3"/>
      <c r="D29" s="3"/>
      <c r="E29" s="3"/>
      <c r="F29" s="3"/>
      <c r="G29" s="3"/>
      <c r="H29" s="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26E0-D1BB-46DF-AC07-494BC916E19C}">
  <dimension ref="A1:S11"/>
  <sheetViews>
    <sheetView workbookViewId="0">
      <selection activeCell="K13" sqref="K13"/>
    </sheetView>
  </sheetViews>
  <sheetFormatPr defaultRowHeight="14.4" x14ac:dyDescent="0.3"/>
  <cols>
    <col min="1" max="1" width="10.88671875" customWidth="1"/>
  </cols>
  <sheetData>
    <row r="1" spans="1:19" ht="15" thickBot="1" x14ac:dyDescent="0.35">
      <c r="K1" s="1"/>
    </row>
    <row r="2" spans="1:19" ht="15" thickBot="1" x14ac:dyDescent="0.35">
      <c r="A2" s="1" t="s">
        <v>9</v>
      </c>
      <c r="B2" t="s">
        <v>10</v>
      </c>
      <c r="C2" t="s">
        <v>11</v>
      </c>
      <c r="D2" t="s">
        <v>12</v>
      </c>
      <c r="E2" t="s">
        <v>13</v>
      </c>
      <c r="G2" t="s">
        <v>14</v>
      </c>
      <c r="L2" t="s">
        <v>15</v>
      </c>
      <c r="M2" t="s">
        <v>10</v>
      </c>
      <c r="N2" t="s">
        <v>11</v>
      </c>
      <c r="O2" t="s">
        <v>12</v>
      </c>
      <c r="P2" t="s">
        <v>13</v>
      </c>
      <c r="R2" s="7" t="s">
        <v>16</v>
      </c>
      <c r="S2" s="8" t="s">
        <v>17</v>
      </c>
    </row>
    <row r="3" spans="1:19" x14ac:dyDescent="0.3">
      <c r="A3" s="1"/>
      <c r="B3">
        <v>0</v>
      </c>
      <c r="C3">
        <v>901</v>
      </c>
      <c r="D3">
        <v>1478</v>
      </c>
      <c r="E3">
        <v>1038</v>
      </c>
      <c r="G3">
        <v>4</v>
      </c>
      <c r="M3">
        <v>0</v>
      </c>
      <c r="N3">
        <f>(C3-G3)/($C$3-$G$3)</f>
        <v>1</v>
      </c>
      <c r="O3">
        <f>(D3-G3)/($D$3-$G$3)</f>
        <v>1</v>
      </c>
      <c r="P3">
        <f>(E3-G3)/($E$3-$G$3)</f>
        <v>1</v>
      </c>
      <c r="R3" s="1">
        <f>AVERAGE(N3:P3)</f>
        <v>1</v>
      </c>
      <c r="S3" s="1">
        <f>STDEV(N3:P3)/3^0.5</f>
        <v>0</v>
      </c>
    </row>
    <row r="4" spans="1:19" x14ac:dyDescent="0.3">
      <c r="A4" s="1"/>
      <c r="B4">
        <v>20</v>
      </c>
      <c r="C4">
        <v>885</v>
      </c>
      <c r="D4">
        <v>1257</v>
      </c>
      <c r="E4">
        <v>1143</v>
      </c>
      <c r="M4">
        <v>20</v>
      </c>
      <c r="N4">
        <f>(C4-G4)/($C$3-$G$3)</f>
        <v>0.98662207357859533</v>
      </c>
      <c r="O4">
        <f>(D4-G4)/($D$3-$G$3)</f>
        <v>0.85278154681139751</v>
      </c>
      <c r="P4">
        <f>(E4-G4)/($E$3-$G$3)</f>
        <v>1.1054158607350097</v>
      </c>
      <c r="R4" s="1">
        <f>AVERAGE(N4:P4)</f>
        <v>0.9816064937083343</v>
      </c>
      <c r="S4" s="1">
        <f>STDEV(N4:P4)/3^0.5</f>
        <v>7.2972349041696208E-2</v>
      </c>
    </row>
    <row r="5" spans="1:19" x14ac:dyDescent="0.3">
      <c r="A5" s="1"/>
      <c r="B5">
        <v>60</v>
      </c>
      <c r="C5">
        <v>873</v>
      </c>
      <c r="D5">
        <v>1236</v>
      </c>
      <c r="E5">
        <v>1051</v>
      </c>
      <c r="M5">
        <v>60</v>
      </c>
      <c r="N5">
        <f>(C5-G5)/($C$3-$G$3)</f>
        <v>0.97324414715719065</v>
      </c>
      <c r="O5">
        <f>(D5-G5)/($D$3-$G$3)</f>
        <v>0.83853459972862954</v>
      </c>
      <c r="P5">
        <f>(E5-G5)/($E$3-$G$3)</f>
        <v>1.016441005802708</v>
      </c>
      <c r="R5" s="1">
        <f>AVERAGE(N5:P5)</f>
        <v>0.9427399175628427</v>
      </c>
      <c r="S5" s="1">
        <f>STDEV(N5:P5)/3^0.5</f>
        <v>5.3574102412475524E-2</v>
      </c>
    </row>
    <row r="6" spans="1:19" x14ac:dyDescent="0.3">
      <c r="A6" s="1"/>
      <c r="B6">
        <v>180</v>
      </c>
      <c r="C6">
        <v>745</v>
      </c>
      <c r="D6">
        <v>1144</v>
      </c>
      <c r="E6">
        <v>937</v>
      </c>
      <c r="M6">
        <v>180</v>
      </c>
      <c r="N6">
        <f>(C6-G6)/($C$3-$G$3)</f>
        <v>0.83054626532887399</v>
      </c>
      <c r="O6">
        <f>(D6-G6)/($D$3-$G$3)</f>
        <v>0.77611940298507465</v>
      </c>
      <c r="P6">
        <f>(E6-G6)/($E$3-$G$3)</f>
        <v>0.9061895551257253</v>
      </c>
      <c r="R6" s="1">
        <f>AVERAGE(N6:P6)</f>
        <v>0.83761840781322461</v>
      </c>
      <c r="S6" s="1">
        <f>STDEV(N6:P6)/3^0.5</f>
        <v>3.7714155251320956E-2</v>
      </c>
    </row>
    <row r="7" spans="1:19" x14ac:dyDescent="0.3">
      <c r="A7" s="1"/>
      <c r="B7">
        <v>360</v>
      </c>
      <c r="C7">
        <v>623</v>
      </c>
      <c r="D7">
        <v>917</v>
      </c>
      <c r="E7">
        <v>776</v>
      </c>
      <c r="M7">
        <v>360</v>
      </c>
      <c r="N7">
        <f>(C7-G7)/($C$3-$G$3)</f>
        <v>0.69453734671125977</v>
      </c>
      <c r="O7">
        <f>(D7-G7)/($D$3-$G$3)</f>
        <v>0.62211668928086838</v>
      </c>
      <c r="P7">
        <f>(E7-G7)/($E$3-$G$3)</f>
        <v>0.75048355899419728</v>
      </c>
      <c r="R7" s="1">
        <f>AVERAGE(N7:P7)</f>
        <v>0.68904586499544174</v>
      </c>
      <c r="S7" s="1">
        <f>STDEV(N7:P7)/3^0.5</f>
        <v>3.7157908931908699E-2</v>
      </c>
    </row>
    <row r="8" spans="1:19" x14ac:dyDescent="0.3">
      <c r="A8" s="1"/>
      <c r="B8">
        <v>1200</v>
      </c>
      <c r="C8">
        <v>317</v>
      </c>
      <c r="D8">
        <v>529</v>
      </c>
      <c r="E8">
        <v>472</v>
      </c>
      <c r="M8">
        <v>1200</v>
      </c>
      <c r="N8">
        <f>(C8-G8)/($C$3-$G$3)</f>
        <v>0.35340022296544038</v>
      </c>
      <c r="O8">
        <f>(D8-G8)/($D$3-$G$3)</f>
        <v>0.35888738127544095</v>
      </c>
      <c r="P8">
        <f>(E8-G8)/($E$3-$G$3)</f>
        <v>0.45647969052224369</v>
      </c>
      <c r="R8" s="1">
        <f>AVERAGE(N8:P8)</f>
        <v>0.38958909825437499</v>
      </c>
      <c r="S8" s="1">
        <f>STDEV(N8:P8)/3^0.5</f>
        <v>3.3482785263671953E-2</v>
      </c>
    </row>
    <row r="9" spans="1:19" x14ac:dyDescent="0.3">
      <c r="A9" s="1"/>
    </row>
    <row r="10" spans="1:19" x14ac:dyDescent="0.3">
      <c r="A10" s="1"/>
    </row>
    <row r="11" spans="1:19" x14ac:dyDescent="0.3">
      <c r="A11" s="1"/>
      <c r="K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93EF3-D36F-4A45-B1DF-95A150C572F0}">
  <dimension ref="A1:S8"/>
  <sheetViews>
    <sheetView workbookViewId="0">
      <selection activeCell="G2" sqref="G2"/>
    </sheetView>
  </sheetViews>
  <sheetFormatPr defaultRowHeight="14.4" x14ac:dyDescent="0.3"/>
  <cols>
    <col min="1" max="1" width="9.77734375" customWidth="1"/>
  </cols>
  <sheetData>
    <row r="1" spans="1:19" ht="15" thickBot="1" x14ac:dyDescent="0.35"/>
    <row r="2" spans="1:19" ht="15" thickBot="1" x14ac:dyDescent="0.35">
      <c r="A2" s="1" t="s">
        <v>4</v>
      </c>
      <c r="B2" t="s">
        <v>10</v>
      </c>
      <c r="C2" t="s">
        <v>11</v>
      </c>
      <c r="D2" t="s">
        <v>12</v>
      </c>
      <c r="E2" t="s">
        <v>13</v>
      </c>
      <c r="G2" s="9" t="s">
        <v>14</v>
      </c>
      <c r="L2" t="s">
        <v>15</v>
      </c>
      <c r="M2" t="s">
        <v>10</v>
      </c>
      <c r="N2" t="s">
        <v>11</v>
      </c>
      <c r="O2" t="s">
        <v>12</v>
      </c>
      <c r="P2" t="s">
        <v>13</v>
      </c>
      <c r="R2" s="7" t="s">
        <v>16</v>
      </c>
      <c r="S2" s="8" t="s">
        <v>17</v>
      </c>
    </row>
    <row r="3" spans="1:19" x14ac:dyDescent="0.3">
      <c r="B3">
        <v>0</v>
      </c>
      <c r="C3">
        <v>281</v>
      </c>
      <c r="D3">
        <v>311</v>
      </c>
      <c r="E3">
        <v>299</v>
      </c>
      <c r="G3" s="9">
        <v>10</v>
      </c>
      <c r="M3">
        <v>0</v>
      </c>
      <c r="N3">
        <f>(C3-G3)/($C$3-$G$3)</f>
        <v>1</v>
      </c>
      <c r="O3">
        <f>(D3-G3)/($D$3-$G$3)</f>
        <v>1</v>
      </c>
      <c r="P3">
        <f>(E3-G3)/($E$3-$G$3)</f>
        <v>1</v>
      </c>
      <c r="R3" s="1">
        <f>AVERAGE(N3:P3)</f>
        <v>1</v>
      </c>
      <c r="S3" s="1">
        <f>STDEV(N3:P3)/3^0.5</f>
        <v>0</v>
      </c>
    </row>
    <row r="4" spans="1:19" x14ac:dyDescent="0.3">
      <c r="B4">
        <v>20</v>
      </c>
      <c r="C4">
        <v>287</v>
      </c>
      <c r="D4">
        <v>285</v>
      </c>
      <c r="E4">
        <v>325</v>
      </c>
      <c r="M4">
        <v>20</v>
      </c>
      <c r="N4">
        <f>(C4-G4)/($C$3-$G$3)</f>
        <v>1.0590405904059041</v>
      </c>
      <c r="O4">
        <f>(D4-G4)/($D$3-$G$3)</f>
        <v>0.94684385382059799</v>
      </c>
      <c r="P4">
        <f>(E4-G4)/($E$3-$G$3)</f>
        <v>1.1245674740484428</v>
      </c>
      <c r="R4" s="1">
        <f>AVERAGE(N4:P4)</f>
        <v>1.0434839727583149</v>
      </c>
      <c r="S4" s="1">
        <f>STDEV(N4:P4)/3^0.5</f>
        <v>5.1890678550191034E-2</v>
      </c>
    </row>
    <row r="5" spans="1:19" x14ac:dyDescent="0.3">
      <c r="B5">
        <v>60</v>
      </c>
      <c r="C5">
        <v>299</v>
      </c>
      <c r="D5">
        <v>295</v>
      </c>
      <c r="E5">
        <v>324</v>
      </c>
      <c r="M5">
        <v>60</v>
      </c>
      <c r="N5">
        <f>(C5-G5)/($C$3-$G$3)</f>
        <v>1.103321033210332</v>
      </c>
      <c r="O5">
        <f>(D5-G5)/($D$3-$G$3)</f>
        <v>0.98006644518272423</v>
      </c>
      <c r="P5">
        <f>(E5-G5)/($E$3-$G$3)</f>
        <v>1.1211072664359862</v>
      </c>
      <c r="R5" s="1">
        <f>AVERAGE(N5:P5)</f>
        <v>1.0681649149430141</v>
      </c>
      <c r="S5" s="1">
        <f>STDEV(N5:P5)/3^0.5</f>
        <v>4.4347464428337133E-2</v>
      </c>
    </row>
    <row r="6" spans="1:19" x14ac:dyDescent="0.3">
      <c r="B6">
        <v>180</v>
      </c>
      <c r="C6">
        <v>290</v>
      </c>
      <c r="D6">
        <v>319</v>
      </c>
      <c r="E6">
        <v>338</v>
      </c>
      <c r="M6">
        <v>180</v>
      </c>
      <c r="N6">
        <f>(C6-G6)/($C$3-$G$3)</f>
        <v>1.070110701107011</v>
      </c>
      <c r="O6">
        <f>(D6-G6)/($D$3-$G$3)</f>
        <v>1.0598006644518272</v>
      </c>
      <c r="P6">
        <f>(E6-G6)/($E$3-$G$3)</f>
        <v>1.1695501730103806</v>
      </c>
      <c r="R6" s="1">
        <f>AVERAGE(N6:P6)</f>
        <v>1.0998205128564063</v>
      </c>
      <c r="S6" s="1">
        <f>STDEV(N6:P6)/3^0.5</f>
        <v>3.4991633966084769E-2</v>
      </c>
    </row>
    <row r="7" spans="1:19" x14ac:dyDescent="0.3">
      <c r="B7">
        <v>360</v>
      </c>
      <c r="C7">
        <v>299</v>
      </c>
      <c r="D7">
        <v>325</v>
      </c>
      <c r="E7">
        <v>342</v>
      </c>
      <c r="M7">
        <v>360</v>
      </c>
      <c r="N7">
        <f>(C7-G7)/($C$3-$G$3)</f>
        <v>1.103321033210332</v>
      </c>
      <c r="O7">
        <f>(D7-G7)/($D$3-$G$3)</f>
        <v>1.0797342192691031</v>
      </c>
      <c r="P7">
        <f>(E7-G7)/($E$3-$G$3)</f>
        <v>1.1833910034602075</v>
      </c>
      <c r="R7" s="1">
        <f>AVERAGE(N7:P7)</f>
        <v>1.122148751979881</v>
      </c>
      <c r="S7" s="1">
        <f>STDEV(N7:P7)/3^0.5</f>
        <v>3.136901057179E-2</v>
      </c>
    </row>
    <row r="8" spans="1:19" x14ac:dyDescent="0.3">
      <c r="B8">
        <v>1200</v>
      </c>
      <c r="C8">
        <v>318</v>
      </c>
      <c r="D8">
        <v>404</v>
      </c>
      <c r="E8">
        <v>376</v>
      </c>
      <c r="M8">
        <v>1200</v>
      </c>
      <c r="N8">
        <f>(C8-G8)/($C$3-$G$3)</f>
        <v>1.1734317343173433</v>
      </c>
      <c r="O8">
        <f>(D8-G8)/($D$3-$G$3)</f>
        <v>1.3421926910299002</v>
      </c>
      <c r="P8">
        <f>(E8-G8)/($E$3-$G$3)</f>
        <v>1.301038062283737</v>
      </c>
      <c r="R8" s="1">
        <f>AVERAGE(N8:P8)</f>
        <v>1.2722208292103268</v>
      </c>
      <c r="S8" s="1">
        <f>STDEV(N8:P8)/3^0.5</f>
        <v>5.0803181721685547E-2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9508C-31BF-48A7-8A02-74730E399B12}">
  <dimension ref="C2:O20"/>
  <sheetViews>
    <sheetView workbookViewId="0">
      <selection activeCell="E26" sqref="E26"/>
    </sheetView>
  </sheetViews>
  <sheetFormatPr defaultRowHeight="14.4" x14ac:dyDescent="0.3"/>
  <cols>
    <col min="3" max="3" width="19.88671875" customWidth="1"/>
    <col min="15" max="15" width="32.44140625" customWidth="1"/>
  </cols>
  <sheetData>
    <row r="2" spans="3:15" ht="15" thickBot="1" x14ac:dyDescent="0.35"/>
    <row r="3" spans="3:15" ht="15" thickBot="1" x14ac:dyDescent="0.35">
      <c r="C3" s="10" t="s">
        <v>18</v>
      </c>
      <c r="D3" s="11"/>
      <c r="E3" s="11"/>
      <c r="F3" s="11"/>
      <c r="G3" s="12"/>
      <c r="K3" s="10" t="s">
        <v>19</v>
      </c>
      <c r="L3" s="11"/>
      <c r="M3" s="11"/>
      <c r="N3" s="11"/>
      <c r="O3" s="12"/>
    </row>
    <row r="4" spans="3:15" x14ac:dyDescent="0.3">
      <c r="D4" t="s">
        <v>20</v>
      </c>
      <c r="E4" t="s">
        <v>21</v>
      </c>
      <c r="F4" t="s">
        <v>22</v>
      </c>
      <c r="G4" t="s">
        <v>23</v>
      </c>
      <c r="L4" t="s">
        <v>20</v>
      </c>
      <c r="M4" t="s">
        <v>21</v>
      </c>
      <c r="N4" t="s">
        <v>22</v>
      </c>
      <c r="O4" t="s">
        <v>23</v>
      </c>
    </row>
    <row r="5" spans="3:15" x14ac:dyDescent="0.3">
      <c r="C5" t="s">
        <v>24</v>
      </c>
      <c r="D5" t="s">
        <v>25</v>
      </c>
      <c r="E5">
        <v>9296.9</v>
      </c>
      <c r="F5">
        <v>48</v>
      </c>
      <c r="G5">
        <f>E5/F5</f>
        <v>193.68541666666667</v>
      </c>
      <c r="K5" t="s">
        <v>24</v>
      </c>
      <c r="L5" t="s">
        <v>26</v>
      </c>
      <c r="M5">
        <v>2960</v>
      </c>
      <c r="N5">
        <v>30</v>
      </c>
      <c r="O5">
        <f>M5/N5</f>
        <v>98.666666666666671</v>
      </c>
    </row>
    <row r="6" spans="3:15" x14ac:dyDescent="0.3">
      <c r="C6" t="s">
        <v>27</v>
      </c>
      <c r="D6" t="s">
        <v>28</v>
      </c>
      <c r="E6">
        <v>7260.1</v>
      </c>
      <c r="F6">
        <v>25</v>
      </c>
      <c r="G6">
        <f t="shared" ref="G6:G17" si="0">E6/F6</f>
        <v>290.404</v>
      </c>
      <c r="K6" t="s">
        <v>27</v>
      </c>
      <c r="L6" t="s">
        <v>29</v>
      </c>
      <c r="M6">
        <v>3535.8</v>
      </c>
      <c r="N6">
        <v>59</v>
      </c>
      <c r="O6">
        <f t="shared" ref="O6:O18" si="1">M6/N6</f>
        <v>59.928813559322037</v>
      </c>
    </row>
    <row r="7" spans="3:15" x14ac:dyDescent="0.3">
      <c r="C7" t="s">
        <v>30</v>
      </c>
      <c r="D7" t="s">
        <v>31</v>
      </c>
      <c r="E7">
        <v>11037</v>
      </c>
      <c r="F7">
        <v>55</v>
      </c>
      <c r="G7">
        <f t="shared" si="0"/>
        <v>200.67272727272729</v>
      </c>
      <c r="K7" t="s">
        <v>30</v>
      </c>
      <c r="L7" t="s">
        <v>32</v>
      </c>
      <c r="M7">
        <v>4059</v>
      </c>
      <c r="N7">
        <v>29</v>
      </c>
      <c r="O7">
        <f t="shared" si="1"/>
        <v>139.9655172413793</v>
      </c>
    </row>
    <row r="8" spans="3:15" x14ac:dyDescent="0.3">
      <c r="C8" t="s">
        <v>33</v>
      </c>
      <c r="D8" t="s">
        <v>34</v>
      </c>
      <c r="E8">
        <v>11620</v>
      </c>
      <c r="F8">
        <v>65</v>
      </c>
      <c r="G8">
        <f t="shared" si="0"/>
        <v>178.76923076923077</v>
      </c>
      <c r="K8" t="s">
        <v>33</v>
      </c>
      <c r="L8" t="s">
        <v>35</v>
      </c>
      <c r="M8">
        <v>1609</v>
      </c>
      <c r="N8">
        <v>50</v>
      </c>
      <c r="O8">
        <f t="shared" si="1"/>
        <v>32.18</v>
      </c>
    </row>
    <row r="9" spans="3:15" x14ac:dyDescent="0.3">
      <c r="C9" t="s">
        <v>36</v>
      </c>
      <c r="D9" t="s">
        <v>37</v>
      </c>
      <c r="E9">
        <v>5834.4</v>
      </c>
      <c r="F9">
        <v>30</v>
      </c>
      <c r="G9">
        <f t="shared" si="0"/>
        <v>194.48</v>
      </c>
      <c r="K9" t="s">
        <v>36</v>
      </c>
      <c r="L9" t="s">
        <v>38</v>
      </c>
      <c r="M9">
        <v>5881</v>
      </c>
      <c r="N9">
        <v>97</v>
      </c>
      <c r="O9">
        <f t="shared" si="1"/>
        <v>60.628865979381445</v>
      </c>
    </row>
    <row r="10" spans="3:15" x14ac:dyDescent="0.3">
      <c r="C10" t="s">
        <v>39</v>
      </c>
      <c r="D10" t="s">
        <v>40</v>
      </c>
      <c r="E10">
        <v>8357.5</v>
      </c>
      <c r="F10">
        <v>40</v>
      </c>
      <c r="G10">
        <f t="shared" si="0"/>
        <v>208.9375</v>
      </c>
      <c r="K10" t="s">
        <v>39</v>
      </c>
      <c r="L10" t="s">
        <v>41</v>
      </c>
      <c r="M10">
        <v>6118</v>
      </c>
      <c r="N10">
        <v>52</v>
      </c>
      <c r="O10">
        <f t="shared" si="1"/>
        <v>117.65384615384616</v>
      </c>
    </row>
    <row r="11" spans="3:15" x14ac:dyDescent="0.3">
      <c r="C11" t="s">
        <v>42</v>
      </c>
      <c r="D11" t="s">
        <v>43</v>
      </c>
      <c r="E11">
        <v>7871</v>
      </c>
      <c r="F11">
        <v>18</v>
      </c>
      <c r="G11">
        <f t="shared" si="0"/>
        <v>437.27777777777777</v>
      </c>
      <c r="K11" t="s">
        <v>42</v>
      </c>
      <c r="L11" t="s">
        <v>44</v>
      </c>
      <c r="M11">
        <v>4248</v>
      </c>
      <c r="N11">
        <v>48</v>
      </c>
      <c r="O11">
        <f t="shared" si="1"/>
        <v>88.5</v>
      </c>
    </row>
    <row r="12" spans="3:15" x14ac:dyDescent="0.3">
      <c r="C12" t="s">
        <v>45</v>
      </c>
      <c r="D12" t="s">
        <v>46</v>
      </c>
      <c r="E12">
        <v>9666.1</v>
      </c>
      <c r="F12">
        <v>43</v>
      </c>
      <c r="G12">
        <f t="shared" si="0"/>
        <v>224.79302325581395</v>
      </c>
      <c r="K12" t="s">
        <v>45</v>
      </c>
      <c r="L12" t="s">
        <v>47</v>
      </c>
      <c r="M12">
        <v>6135</v>
      </c>
      <c r="N12">
        <v>35</v>
      </c>
      <c r="O12">
        <f t="shared" si="1"/>
        <v>175.28571428571428</v>
      </c>
    </row>
    <row r="13" spans="3:15" x14ac:dyDescent="0.3">
      <c r="C13" t="s">
        <v>48</v>
      </c>
      <c r="D13" t="s">
        <v>49</v>
      </c>
      <c r="E13">
        <v>9702</v>
      </c>
      <c r="F13">
        <v>35</v>
      </c>
      <c r="G13">
        <f t="shared" si="0"/>
        <v>277.2</v>
      </c>
      <c r="K13" t="s">
        <v>48</v>
      </c>
      <c r="L13" t="s">
        <v>50</v>
      </c>
      <c r="M13">
        <v>3565</v>
      </c>
      <c r="N13">
        <v>39</v>
      </c>
      <c r="O13">
        <f t="shared" si="1"/>
        <v>91.410256410256409</v>
      </c>
    </row>
    <row r="14" spans="3:15" x14ac:dyDescent="0.3">
      <c r="C14" t="s">
        <v>51</v>
      </c>
      <c r="D14" t="s">
        <v>52</v>
      </c>
      <c r="E14">
        <v>10541</v>
      </c>
      <c r="F14">
        <v>37</v>
      </c>
      <c r="G14">
        <f t="shared" si="0"/>
        <v>284.89189189189187</v>
      </c>
      <c r="K14" t="s">
        <v>51</v>
      </c>
      <c r="L14" t="s">
        <v>53</v>
      </c>
      <c r="M14">
        <v>5660</v>
      </c>
      <c r="N14">
        <v>49</v>
      </c>
      <c r="O14">
        <f t="shared" si="1"/>
        <v>115.51020408163265</v>
      </c>
    </row>
    <row r="15" spans="3:15" x14ac:dyDescent="0.3">
      <c r="C15" t="s">
        <v>54</v>
      </c>
      <c r="D15" t="s">
        <v>55</v>
      </c>
      <c r="E15">
        <v>13925</v>
      </c>
      <c r="F15">
        <v>35</v>
      </c>
      <c r="G15">
        <f t="shared" si="0"/>
        <v>397.85714285714283</v>
      </c>
      <c r="K15" t="s">
        <v>54</v>
      </c>
      <c r="L15" t="s">
        <v>56</v>
      </c>
      <c r="M15">
        <v>2771</v>
      </c>
      <c r="N15">
        <v>30</v>
      </c>
      <c r="O15">
        <f t="shared" si="1"/>
        <v>92.36666666666666</v>
      </c>
    </row>
    <row r="16" spans="3:15" x14ac:dyDescent="0.3">
      <c r="C16" t="s">
        <v>57</v>
      </c>
      <c r="D16" t="s">
        <v>58</v>
      </c>
      <c r="E16">
        <v>9696</v>
      </c>
      <c r="F16">
        <v>33</v>
      </c>
      <c r="G16">
        <f t="shared" si="0"/>
        <v>293.81818181818181</v>
      </c>
      <c r="K16" t="s">
        <v>57</v>
      </c>
      <c r="L16" t="s">
        <v>59</v>
      </c>
      <c r="M16">
        <v>4868</v>
      </c>
      <c r="N16">
        <v>35</v>
      </c>
      <c r="O16">
        <f t="shared" si="1"/>
        <v>139.08571428571429</v>
      </c>
    </row>
    <row r="17" spans="3:15" x14ac:dyDescent="0.3">
      <c r="C17" t="s">
        <v>60</v>
      </c>
      <c r="D17" t="s">
        <v>61</v>
      </c>
      <c r="E17">
        <v>11022</v>
      </c>
      <c r="F17">
        <v>42</v>
      </c>
      <c r="G17">
        <f t="shared" si="0"/>
        <v>262.42857142857144</v>
      </c>
      <c r="K17" t="s">
        <v>60</v>
      </c>
      <c r="L17" t="s">
        <v>62</v>
      </c>
      <c r="M17">
        <v>3218</v>
      </c>
      <c r="N17">
        <v>32</v>
      </c>
      <c r="O17">
        <f t="shared" si="1"/>
        <v>100.5625</v>
      </c>
    </row>
    <row r="18" spans="3:15" x14ac:dyDescent="0.3">
      <c r="F18" s="1" t="s">
        <v>63</v>
      </c>
      <c r="G18" s="1">
        <f>AVERAGE(G5:G17)</f>
        <v>265.0165741336927</v>
      </c>
      <c r="K18" t="s">
        <v>64</v>
      </c>
      <c r="L18" t="s">
        <v>65</v>
      </c>
      <c r="M18">
        <v>9081</v>
      </c>
      <c r="N18">
        <v>91</v>
      </c>
      <c r="O18">
        <f t="shared" si="1"/>
        <v>99.791208791208788</v>
      </c>
    </row>
    <row r="19" spans="3:15" x14ac:dyDescent="0.3">
      <c r="F19" s="1" t="s">
        <v>3</v>
      </c>
      <c r="G19" s="1">
        <f>STDEV(G5:G17)/SQRT(13)</f>
        <v>22.035785091899253</v>
      </c>
      <c r="N19" s="1" t="s">
        <v>63</v>
      </c>
      <c r="O19" s="1">
        <f>AVERAGE(O5:O18)</f>
        <v>100.82399815155634</v>
      </c>
    </row>
    <row r="20" spans="3:15" x14ac:dyDescent="0.3">
      <c r="F20" s="1" t="s">
        <v>66</v>
      </c>
      <c r="G20" s="1">
        <f>TTEST(G5:G17,O5:O18,2,3)</f>
        <v>3.4491702064935569E-6</v>
      </c>
      <c r="N20" s="1" t="s">
        <v>3</v>
      </c>
      <c r="O20" s="1">
        <f>STDEV(O5:O18)/SQRT(14)</f>
        <v>9.7657653115178693</v>
      </c>
    </row>
  </sheetData>
  <mergeCells count="2">
    <mergeCell ref="C3:G3"/>
    <mergeCell ref="K3:O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66752-23C9-494D-B87B-32BB6AECBE17}">
  <dimension ref="B1:N14"/>
  <sheetViews>
    <sheetView workbookViewId="0">
      <selection activeCell="F18" sqref="F18"/>
    </sheetView>
  </sheetViews>
  <sheetFormatPr defaultRowHeight="14.4" x14ac:dyDescent="0.3"/>
  <cols>
    <col min="6" max="6" width="19.5546875" customWidth="1"/>
    <col min="14" max="14" width="20.109375" customWidth="1"/>
  </cols>
  <sheetData>
    <row r="1" spans="2:14" ht="15" thickBot="1" x14ac:dyDescent="0.35"/>
    <row r="2" spans="2:14" ht="15" thickBot="1" x14ac:dyDescent="0.35">
      <c r="B2" s="10" t="s">
        <v>67</v>
      </c>
      <c r="C2" s="11"/>
      <c r="D2" s="11"/>
      <c r="E2" s="11"/>
      <c r="F2" s="12"/>
      <c r="J2" s="10" t="s">
        <v>68</v>
      </c>
      <c r="K2" s="11"/>
      <c r="L2" s="11"/>
      <c r="M2" s="11"/>
      <c r="N2" s="12"/>
    </row>
    <row r="3" spans="2:14" x14ac:dyDescent="0.3">
      <c r="C3" t="s">
        <v>20</v>
      </c>
      <c r="D3" t="s">
        <v>21</v>
      </c>
      <c r="E3" t="s">
        <v>22</v>
      </c>
      <c r="F3" t="s">
        <v>23</v>
      </c>
      <c r="K3" t="s">
        <v>20</v>
      </c>
      <c r="L3" t="s">
        <v>21</v>
      </c>
      <c r="M3" t="s">
        <v>22</v>
      </c>
      <c r="N3" t="s">
        <v>23</v>
      </c>
    </row>
    <row r="4" spans="2:14" x14ac:dyDescent="0.3">
      <c r="B4" t="s">
        <v>24</v>
      </c>
      <c r="C4" t="s">
        <v>69</v>
      </c>
      <c r="D4">
        <v>7257.1</v>
      </c>
      <c r="E4">
        <v>28</v>
      </c>
      <c r="F4">
        <f>D4/E4</f>
        <v>259.18214285714288</v>
      </c>
      <c r="J4" t="s">
        <v>24</v>
      </c>
      <c r="K4" t="s">
        <v>70</v>
      </c>
      <c r="L4">
        <v>3826</v>
      </c>
      <c r="M4">
        <v>27</v>
      </c>
      <c r="N4">
        <f>L4/M4</f>
        <v>141.7037037037037</v>
      </c>
    </row>
    <row r="5" spans="2:14" x14ac:dyDescent="0.3">
      <c r="B5" t="s">
        <v>27</v>
      </c>
      <c r="C5" t="s">
        <v>71</v>
      </c>
      <c r="D5">
        <v>6265.3</v>
      </c>
      <c r="E5">
        <v>40</v>
      </c>
      <c r="F5">
        <f t="shared" ref="F5:F11" si="0">D5/E5</f>
        <v>156.63249999999999</v>
      </c>
      <c r="J5" t="s">
        <v>27</v>
      </c>
      <c r="K5" t="s">
        <v>72</v>
      </c>
      <c r="L5">
        <v>6918</v>
      </c>
      <c r="M5">
        <v>35</v>
      </c>
      <c r="N5">
        <f t="shared" ref="N5:N12" si="1">L5/M5</f>
        <v>197.65714285714284</v>
      </c>
    </row>
    <row r="6" spans="2:14" x14ac:dyDescent="0.3">
      <c r="B6" t="s">
        <v>30</v>
      </c>
      <c r="C6" t="s">
        <v>73</v>
      </c>
      <c r="D6">
        <v>10490</v>
      </c>
      <c r="E6">
        <v>32</v>
      </c>
      <c r="F6">
        <f t="shared" si="0"/>
        <v>327.8125</v>
      </c>
      <c r="J6" t="s">
        <v>30</v>
      </c>
      <c r="K6" t="s">
        <v>74</v>
      </c>
      <c r="L6">
        <v>9828</v>
      </c>
      <c r="M6">
        <v>26</v>
      </c>
      <c r="N6">
        <f t="shared" si="1"/>
        <v>378</v>
      </c>
    </row>
    <row r="7" spans="2:14" x14ac:dyDescent="0.3">
      <c r="B7" t="s">
        <v>33</v>
      </c>
      <c r="C7" t="s">
        <v>75</v>
      </c>
      <c r="D7">
        <v>9561.2000000000007</v>
      </c>
      <c r="E7">
        <v>48</v>
      </c>
      <c r="F7">
        <f t="shared" si="0"/>
        <v>199.19166666666669</v>
      </c>
      <c r="J7" t="s">
        <v>33</v>
      </c>
      <c r="K7" t="s">
        <v>76</v>
      </c>
      <c r="L7">
        <v>8920</v>
      </c>
      <c r="M7">
        <v>30</v>
      </c>
      <c r="N7">
        <f t="shared" si="1"/>
        <v>297.33333333333331</v>
      </c>
    </row>
    <row r="8" spans="2:14" x14ac:dyDescent="0.3">
      <c r="B8" t="s">
        <v>36</v>
      </c>
      <c r="C8" t="s">
        <v>77</v>
      </c>
      <c r="D8">
        <v>5460.2</v>
      </c>
      <c r="E8">
        <v>20</v>
      </c>
      <c r="F8">
        <f t="shared" si="0"/>
        <v>273.01</v>
      </c>
      <c r="J8" t="s">
        <v>36</v>
      </c>
      <c r="K8" t="s">
        <v>78</v>
      </c>
      <c r="L8">
        <v>3235</v>
      </c>
      <c r="M8">
        <v>21</v>
      </c>
      <c r="N8">
        <f t="shared" si="1"/>
        <v>154.04761904761904</v>
      </c>
    </row>
    <row r="9" spans="2:14" x14ac:dyDescent="0.3">
      <c r="B9" t="s">
        <v>39</v>
      </c>
      <c r="C9" t="s">
        <v>79</v>
      </c>
      <c r="D9">
        <v>7350</v>
      </c>
      <c r="E9">
        <v>43</v>
      </c>
      <c r="F9">
        <f t="shared" si="0"/>
        <v>170.93023255813952</v>
      </c>
      <c r="J9" t="s">
        <v>39</v>
      </c>
      <c r="K9" t="s">
        <v>80</v>
      </c>
      <c r="L9">
        <v>9160</v>
      </c>
      <c r="M9">
        <v>46</v>
      </c>
      <c r="N9">
        <f t="shared" si="1"/>
        <v>199.13043478260869</v>
      </c>
    </row>
    <row r="10" spans="2:14" x14ac:dyDescent="0.3">
      <c r="B10" t="s">
        <v>42</v>
      </c>
      <c r="C10" t="s">
        <v>81</v>
      </c>
      <c r="D10">
        <v>9490</v>
      </c>
      <c r="E10">
        <v>38</v>
      </c>
      <c r="F10">
        <f t="shared" si="0"/>
        <v>249.73684210526315</v>
      </c>
      <c r="J10" t="s">
        <v>42</v>
      </c>
      <c r="K10" t="s">
        <v>82</v>
      </c>
      <c r="L10">
        <v>11000</v>
      </c>
      <c r="M10">
        <v>24</v>
      </c>
      <c r="N10">
        <f t="shared" si="1"/>
        <v>458.33333333333331</v>
      </c>
    </row>
    <row r="11" spans="2:14" x14ac:dyDescent="0.3">
      <c r="B11" t="s">
        <v>45</v>
      </c>
      <c r="C11" t="s">
        <v>83</v>
      </c>
      <c r="D11">
        <v>5276</v>
      </c>
      <c r="E11">
        <v>23</v>
      </c>
      <c r="F11">
        <f t="shared" si="0"/>
        <v>229.39130434782609</v>
      </c>
      <c r="J11" t="s">
        <v>45</v>
      </c>
      <c r="K11" t="s">
        <v>84</v>
      </c>
      <c r="L11">
        <v>10311</v>
      </c>
      <c r="M11">
        <v>39</v>
      </c>
      <c r="N11">
        <f t="shared" si="1"/>
        <v>264.38461538461536</v>
      </c>
    </row>
    <row r="12" spans="2:14" x14ac:dyDescent="0.3">
      <c r="E12" s="1" t="s">
        <v>63</v>
      </c>
      <c r="F12" s="1">
        <f>AVERAGE(F4:F11)</f>
        <v>233.23589856687977</v>
      </c>
      <c r="J12" t="s">
        <v>48</v>
      </c>
      <c r="K12" t="s">
        <v>85</v>
      </c>
      <c r="L12">
        <v>1445</v>
      </c>
      <c r="M12">
        <v>28</v>
      </c>
      <c r="N12">
        <f t="shared" si="1"/>
        <v>51.607142857142854</v>
      </c>
    </row>
    <row r="13" spans="2:14" x14ac:dyDescent="0.3">
      <c r="E13" s="1" t="s">
        <v>3</v>
      </c>
      <c r="F13" s="1">
        <f>STDEV(F4:F11)/SQRT(8)</f>
        <v>19.998244893102466</v>
      </c>
      <c r="M13" s="1" t="s">
        <v>63</v>
      </c>
      <c r="N13" s="1">
        <f>AVERAGE(N4:N12)</f>
        <v>238.02192503327765</v>
      </c>
    </row>
    <row r="14" spans="2:14" x14ac:dyDescent="0.3">
      <c r="E14" s="1" t="s">
        <v>66</v>
      </c>
      <c r="F14" s="1">
        <f>TTEST(F4:F11,N4:N12,2,3)</f>
        <v>0.91973077162773798</v>
      </c>
      <c r="M14" s="1" t="s">
        <v>3</v>
      </c>
      <c r="N14" s="1">
        <f>STDEV(N4:N12)/SQRT(9)</f>
        <v>41.926693828720921</v>
      </c>
    </row>
  </sheetData>
  <mergeCells count="2">
    <mergeCell ref="B2:F2"/>
    <mergeCell ref="J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5B</vt:lpstr>
      <vt:lpstr>Figure 5C</vt:lpstr>
      <vt:lpstr>Figure 5D</vt:lpstr>
      <vt:lpstr>Figure 5F</vt:lpstr>
      <vt:lpstr>Figure 5G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Colecraft</dc:creator>
  <cp:lastModifiedBy>Henry Colecraft</cp:lastModifiedBy>
  <dcterms:created xsi:type="dcterms:W3CDTF">2022-10-12T20:26:31Z</dcterms:created>
  <dcterms:modified xsi:type="dcterms:W3CDTF">2022-10-14T11:48:20Z</dcterms:modified>
</cp:coreProperties>
</file>